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b.czerwonka\AppData\Local\Microsoft\Windows\INetCache\Content.Outlook\MYICL2QH\"/>
    </mc:Choice>
  </mc:AlternateContent>
  <xr:revisionPtr revIDLastSave="0" documentId="13_ncr:1_{56992BC9-644C-46BB-86DE-AF1205B78C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sztorys ofertowy" sheetId="6" r:id="rId1"/>
  </sheets>
  <definedNames>
    <definedName name="_xlnm.Print_Area" localSheetId="0">'kosztorys ofertowy'!$A$1:$K$97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7" i="6" l="1"/>
  <c r="D25" i="6"/>
  <c r="D67" i="6"/>
  <c r="F84" i="6"/>
  <c r="D71" i="6"/>
  <c r="D82" i="6"/>
  <c r="F63" i="6"/>
  <c r="D83" i="6"/>
  <c r="D79" i="6"/>
  <c r="D78" i="6"/>
  <c r="D76" i="6"/>
  <c r="D73" i="6"/>
  <c r="D66" i="6"/>
  <c r="D59" i="6"/>
  <c r="D51" i="6"/>
  <c r="D50" i="6"/>
  <c r="D49" i="6"/>
  <c r="D44" i="6"/>
  <c r="D37" i="6"/>
  <c r="D47" i="6" s="1"/>
  <c r="D33" i="6"/>
  <c r="D27" i="6"/>
  <c r="D48" i="6" l="1"/>
  <c r="F20" i="6" l="1"/>
  <c r="D16" i="6"/>
  <c r="D13" i="6"/>
  <c r="D12" i="6"/>
  <c r="D11" i="6"/>
  <c r="D10" i="6"/>
  <c r="D9" i="6"/>
  <c r="D8" i="6"/>
  <c r="D6" i="6"/>
  <c r="D5" i="6"/>
  <c r="F21" i="6" l="1"/>
  <c r="F83" i="6" l="1"/>
  <c r="F82" i="6"/>
  <c r="F79" i="6"/>
  <c r="F78" i="6"/>
  <c r="D77" i="6"/>
  <c r="F77" i="6" s="1"/>
  <c r="D74" i="6"/>
  <c r="F74" i="6" s="1"/>
  <c r="F73" i="6"/>
  <c r="F66" i="6"/>
  <c r="F67" i="6"/>
  <c r="F68" i="6"/>
  <c r="F69" i="6"/>
  <c r="F70" i="6"/>
  <c r="F72" i="6"/>
  <c r="F75" i="6"/>
  <c r="F80" i="6"/>
  <c r="F81" i="6"/>
  <c r="D62" i="6"/>
  <c r="D61" i="6"/>
  <c r="D60" i="6"/>
  <c r="F52" i="6"/>
  <c r="F53" i="6"/>
  <c r="F51" i="6"/>
  <c r="F50" i="6"/>
  <c r="F49" i="6"/>
  <c r="F28" i="6"/>
  <c r="F29" i="6"/>
  <c r="F30" i="6"/>
  <c r="F31" i="6"/>
  <c r="F32" i="6"/>
  <c r="F38" i="6"/>
  <c r="F39" i="6"/>
  <c r="F41" i="6"/>
  <c r="F42" i="6"/>
  <c r="F43" i="6"/>
  <c r="F46" i="6"/>
  <c r="D45" i="6"/>
  <c r="F45" i="6" s="1"/>
  <c r="F44" i="6"/>
  <c r="D40" i="6"/>
  <c r="F40" i="6" s="1"/>
  <c r="D36" i="6"/>
  <c r="F36" i="6" s="1"/>
  <c r="D35" i="6"/>
  <c r="F35" i="6" s="1"/>
  <c r="D34" i="6"/>
  <c r="F34" i="6" s="1"/>
  <c r="F33" i="6"/>
  <c r="D24" i="6"/>
  <c r="F24" i="6" s="1"/>
  <c r="F19" i="6"/>
  <c r="F17" i="6"/>
  <c r="F18" i="6"/>
  <c r="F16" i="6"/>
  <c r="D15" i="6"/>
  <c r="D14" i="6"/>
  <c r="F85" i="6" l="1"/>
  <c r="F76" i="6"/>
  <c r="F71" i="6"/>
  <c r="F48" i="6"/>
  <c r="F47" i="6"/>
  <c r="F37" i="6"/>
  <c r="F15" i="6"/>
  <c r="F57" i="6" l="1"/>
  <c r="F6" i="6" l="1"/>
  <c r="F7" i="6"/>
  <c r="F8" i="6"/>
  <c r="F9" i="6"/>
  <c r="F10" i="6"/>
  <c r="F11" i="6"/>
  <c r="F12" i="6"/>
  <c r="F13" i="6"/>
  <c r="F14" i="6"/>
  <c r="F5" i="6"/>
  <c r="F27" i="6"/>
  <c r="F58" i="6"/>
  <c r="F56" i="6"/>
  <c r="F61" i="6"/>
  <c r="F62" i="6"/>
  <c r="F60" i="6"/>
  <c r="F59" i="6"/>
  <c r="F25" i="6"/>
  <c r="F26" i="6"/>
  <c r="F54" i="6" l="1"/>
  <c r="F64" i="6"/>
  <c r="F22" i="6"/>
  <c r="F88" i="6" l="1"/>
  <c r="F89" i="6" s="1"/>
</calcChain>
</file>

<file path=xl/sharedStrings.xml><?xml version="1.0" encoding="utf-8"?>
<sst xmlns="http://schemas.openxmlformats.org/spreadsheetml/2006/main" count="170" uniqueCount="70">
  <si>
    <t>razem</t>
  </si>
  <si>
    <t>kpl</t>
  </si>
  <si>
    <t>Zakres robót</t>
  </si>
  <si>
    <t>szt.</t>
  </si>
  <si>
    <t>m2</t>
  </si>
  <si>
    <t>m</t>
  </si>
  <si>
    <t>Sufit podwieszany kasetonowy na ruszcie stalowym</t>
  </si>
  <si>
    <t>Kanały z rury spiro fi 110</t>
  </si>
  <si>
    <t>Montaż kratek wentylacyjnych fi 110</t>
  </si>
  <si>
    <t>Ocieplenie wełną mineralną gr. 10 cm</t>
  </si>
  <si>
    <t>mb</t>
  </si>
  <si>
    <t>Razem netto</t>
  </si>
  <si>
    <t>VAT</t>
  </si>
  <si>
    <t>Razem brutto</t>
  </si>
  <si>
    <t>……………………………………….</t>
  </si>
  <si>
    <t>Wykonawca</t>
  </si>
  <si>
    <t xml:space="preserve">Kalkulacja zawiera wszelkie koszty materiałowo- sprzętowe do kompleksowego wykonania zadania. </t>
  </si>
  <si>
    <t>Modernizacja budynku remizy strażackiej OSP w sołectwie Dylągówka</t>
  </si>
  <si>
    <t>Klatka schodowa</t>
  </si>
  <si>
    <t>Kosztorys ofertowy</t>
  </si>
  <si>
    <t>Demontaż istniejących parapetów drewnianych 0,18*1,5</t>
  </si>
  <si>
    <t>Wykonanie parapetów z płytek ceramicznych - parapet z płytek w kolorze istniejącej posadzki</t>
  </si>
  <si>
    <t>Wykonanie fazy z silikonu akrylowego na cokole z płytek</t>
  </si>
  <si>
    <t>Gruntowanie sufitu</t>
  </si>
  <si>
    <t>Dwukrotne malowanie sufitu na biało</t>
  </si>
  <si>
    <t>Gruntowanie ścian</t>
  </si>
  <si>
    <t xml:space="preserve">Szpachlowanie ścian </t>
  </si>
  <si>
    <t>Dwukrotne malowanie ścian - kolor do uzgodnienia z Inwestorem</t>
  </si>
  <si>
    <t>Wstawienie taśmy do k-g w narożnik - ściany-sufit z robotami przygotowawczymi</t>
  </si>
  <si>
    <t>Demontaż  ponowny montaż opraw sufitowych wraz z wykonaniem pomiarów elektrycznych</t>
  </si>
  <si>
    <t>Wymiana istniejącego osprzętu elektrycznego wraz z wykonaniem pomiarów elektrycznych :  gniazdo podwójne x1 włącznik podwójny x2</t>
  </si>
  <si>
    <t>Korytarz</t>
  </si>
  <si>
    <t>Demontaż listew drewnianych przypodłogowych</t>
  </si>
  <si>
    <t>Skucie tynków wraz z utylizacją gruzu</t>
  </si>
  <si>
    <t xml:space="preserve">Demontaż istniejącej stolarki - 2,12x1,48 </t>
  </si>
  <si>
    <t xml:space="preserve">Demontaż istniejącej ścianki na drzwiami </t>
  </si>
  <si>
    <t xml:space="preserve">Demontaż istniejącego uszkodzonego nadproża </t>
  </si>
  <si>
    <t>Montaż nadproża celem wstawienia drzwi o świetle 0,9x2,0 m</t>
  </si>
  <si>
    <t xml:space="preserve">Wykonanie i montaż stolarki PCV wraz z naświetlem drzwi dwuskrzydłowe szer. 0,9 + część ruchoma i wysokość 2,0 m, drzwi przeszklone w całości szkłem bezpiecznym </t>
  </si>
  <si>
    <t xml:space="preserve">Wykonanie przedścianki na ruszcie stalowym szer. 75 mm </t>
  </si>
  <si>
    <t xml:space="preserve">Wykonanie ocieplenia z wełny mineralnej gr. 75 mm </t>
  </si>
  <si>
    <t xml:space="preserve">Montaż płyt kg wodoodpornych gr. 12,5 mm na ruszcie </t>
  </si>
  <si>
    <t>Wiercenie otworu w ścianie  w celu wykonania wentylacji korytarza na strych -otwór fi 120</t>
  </si>
  <si>
    <t>Demontaż opraw sufitowych</t>
  </si>
  <si>
    <t>Montaż opraw świetlnych do sufitów podwieszanych kasetonowych wraz z wykonaniem pomiarów elektrycznych</t>
  </si>
  <si>
    <t>Wykonanie warstwy paroizolacji</t>
  </si>
  <si>
    <t xml:space="preserve">Wykonanie podłogi z paneli AC5 na podkładzie </t>
  </si>
  <si>
    <t xml:space="preserve">Montaż listwy przypodłogowej </t>
  </si>
  <si>
    <t>Demontaż istniejących dekli i montaż nowych</t>
  </si>
  <si>
    <t>Pomieszczenie KGW</t>
  </si>
  <si>
    <t>Magazynek</t>
  </si>
  <si>
    <t>Wstawienie narożników aluminiowych z robotami przygotowawczymi</t>
  </si>
  <si>
    <t>Wykonanie parapetów z płytek ceramicznych - parapet z płytek w kolorze posadzki</t>
  </si>
  <si>
    <t>Demontaż istniejących drzwi wraz z futryną szer. 0,9 m</t>
  </si>
  <si>
    <t xml:space="preserve">Montaż drzwi wewnętrznych MDF z zamkiem i z futryną stalową, przeszklenie min. 40% w powierzchni skrzydła </t>
  </si>
  <si>
    <t>Wiercenie otworu w ścianie  w celu wykonania wentylacji z pomieszczeń na  korytarz -otwór fi 120</t>
  </si>
  <si>
    <t>Wymiana istniejącego osprzętu elektrycznego wraz z wykonaniem pomiarów elektrycznych :  gniazdo podwójne x1 włącznik pojedynczy x1</t>
  </si>
  <si>
    <t>Wymiana istniejącego osprzętu elektrycznego wraz z wykonaniem pomiarów elektrycznych :  gniazdo podwójne x2 gniazdo pojedyncze  x1 włącznik pojedynczy x1</t>
  </si>
  <si>
    <t>Wykonanie lamperii - nałożenie warstwy lakieru</t>
  </si>
  <si>
    <t>Wymiana drzwi na strych drzwi stalowe EI30 0,9x2,05 wraz z robotami towarzyszącymi (drzwi Zamawiającego)</t>
  </si>
  <si>
    <t>Zabezpieczenie stolarki okiennej i drzwiowej oraz posadzki</t>
  </si>
  <si>
    <t xml:space="preserve">Wymiana pochwytu w barierce </t>
  </si>
  <si>
    <t>Montaż płyt kg gr. 12,5 wraz z szpachlowaniem łączeń i wstawieniem taśmy</t>
  </si>
  <si>
    <t>Montaż drzwi wewnętrznych MDF z zamkiem i z futryną stalową</t>
  </si>
  <si>
    <t xml:space="preserve">Zabezpieczenie stolarki okiennej </t>
  </si>
  <si>
    <t>Lp.</t>
  </si>
  <si>
    <t>Jednostka</t>
  </si>
  <si>
    <t>Ilość</t>
  </si>
  <si>
    <t>Cena jedn.</t>
  </si>
  <si>
    <t>Wartość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</si>
</sst>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43" fontId="0" fillId="0" borderId="1" xfId="1" applyFont="1" applyBorder="1"/>
    <xf numFmtId="43" fontId="0" fillId="2" borderId="1" xfId="1" applyFont="1" applyFill="1" applyBorder="1"/>
    <xf numFmtId="43" fontId="0" fillId="4" borderId="1" xfId="1" applyFont="1" applyFill="1" applyBorder="1"/>
    <xf numFmtId="43" fontId="2" fillId="0" borderId="1" xfId="1" applyFont="1" applyBorder="1"/>
    <xf numFmtId="43" fontId="1" fillId="0" borderId="1" xfId="1" applyFont="1" applyBorder="1"/>
    <xf numFmtId="43" fontId="0" fillId="0" borderId="0" xfId="1" applyFont="1"/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1" xfId="1" applyFont="1" applyFill="1" applyBorder="1"/>
    <xf numFmtId="43" fontId="2" fillId="0" borderId="1" xfId="1" applyFont="1" applyFill="1" applyBorder="1"/>
    <xf numFmtId="2" fontId="0" fillId="2" borderId="1" xfId="0" applyNumberFormat="1" applyFill="1" applyBorder="1"/>
    <xf numFmtId="2" fontId="0" fillId="0" borderId="0" xfId="0" applyNumberFormat="1"/>
    <xf numFmtId="0" fontId="0" fillId="0" borderId="1" xfId="0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tabSelected="1" topLeftCell="A64" zoomScaleNormal="100" workbookViewId="0">
      <selection activeCell="F89" sqref="F89"/>
    </sheetView>
  </sheetViews>
  <sheetFormatPr defaultRowHeight="15" x14ac:dyDescent="0.25"/>
  <cols>
    <col min="1" max="1" width="3.5703125" style="20" customWidth="1"/>
    <col min="2" max="2" width="40.140625" customWidth="1"/>
    <col min="3" max="3" width="11" customWidth="1"/>
    <col min="4" max="4" width="9" style="24" customWidth="1"/>
    <col min="5" max="5" width="14" style="14" customWidth="1"/>
    <col min="6" max="6" width="12.7109375" style="14" customWidth="1"/>
    <col min="7" max="7" width="2.5703125" customWidth="1"/>
    <col min="8" max="8" width="2.7109375" customWidth="1"/>
    <col min="9" max="9" width="4.7109375" customWidth="1"/>
    <col min="10" max="10" width="11" customWidth="1"/>
    <col min="12" max="12" width="10.5703125" customWidth="1"/>
    <col min="14" max="14" width="11.28515625" customWidth="1"/>
    <col min="15" max="15" width="16.42578125" customWidth="1"/>
    <col min="16" max="16" width="11.7109375" customWidth="1"/>
  </cols>
  <sheetData>
    <row r="1" spans="1:6" x14ac:dyDescent="0.25">
      <c r="A1" s="35" t="s">
        <v>19</v>
      </c>
      <c r="B1" s="35"/>
      <c r="C1" s="35"/>
      <c r="D1" s="35"/>
      <c r="E1" s="35"/>
      <c r="F1" s="35"/>
    </row>
    <row r="2" spans="1:6" x14ac:dyDescent="0.25">
      <c r="A2" s="35" t="s">
        <v>17</v>
      </c>
      <c r="B2" s="35"/>
      <c r="C2" s="35"/>
      <c r="D2" s="35"/>
      <c r="E2" s="35"/>
      <c r="F2" s="35"/>
    </row>
    <row r="3" spans="1:6" x14ac:dyDescent="0.25">
      <c r="A3" s="15" t="s">
        <v>65</v>
      </c>
      <c r="B3" s="33" t="s">
        <v>2</v>
      </c>
      <c r="C3" s="33" t="s">
        <v>66</v>
      </c>
      <c r="D3" s="32" t="s">
        <v>67</v>
      </c>
      <c r="E3" s="34" t="s">
        <v>68</v>
      </c>
      <c r="F3" s="34" t="s">
        <v>69</v>
      </c>
    </row>
    <row r="4" spans="1:6" x14ac:dyDescent="0.25">
      <c r="A4" s="16"/>
      <c r="B4" s="2" t="s">
        <v>18</v>
      </c>
      <c r="C4" s="2"/>
      <c r="D4" s="23"/>
      <c r="E4" s="10"/>
      <c r="F4" s="10"/>
    </row>
    <row r="5" spans="1:6" ht="30" x14ac:dyDescent="0.25">
      <c r="A5" s="17">
        <v>1</v>
      </c>
      <c r="B5" s="3" t="s">
        <v>28</v>
      </c>
      <c r="C5" s="25" t="s">
        <v>10</v>
      </c>
      <c r="D5" s="26">
        <f>2*3.95+2*4.8</f>
        <v>17.5</v>
      </c>
      <c r="E5" s="21">
        <v>0</v>
      </c>
      <c r="F5" s="9">
        <f>D5*E5</f>
        <v>0</v>
      </c>
    </row>
    <row r="6" spans="1:6" ht="30" x14ac:dyDescent="0.25">
      <c r="A6" s="17">
        <v>2</v>
      </c>
      <c r="B6" s="8" t="s">
        <v>51</v>
      </c>
      <c r="C6" s="25" t="s">
        <v>10</v>
      </c>
      <c r="D6" s="26">
        <f>2.1*2+1+2*1.4+1.42+0.95+2.2*2+3.1</f>
        <v>17.87</v>
      </c>
      <c r="E6" s="21">
        <v>0</v>
      </c>
      <c r="F6" s="9">
        <f t="shared" ref="F6:F21" si="0">D6*E6</f>
        <v>0</v>
      </c>
    </row>
    <row r="7" spans="1:6" ht="30" x14ac:dyDescent="0.25">
      <c r="A7" s="17">
        <v>3</v>
      </c>
      <c r="B7" s="3" t="s">
        <v>20</v>
      </c>
      <c r="C7" s="25" t="s">
        <v>3</v>
      </c>
      <c r="D7" s="26">
        <v>1</v>
      </c>
      <c r="E7" s="21">
        <v>0</v>
      </c>
      <c r="F7" s="9">
        <f t="shared" si="0"/>
        <v>0</v>
      </c>
    </row>
    <row r="8" spans="1:6" ht="45" x14ac:dyDescent="0.25">
      <c r="A8" s="17">
        <v>4</v>
      </c>
      <c r="B8" s="3" t="s">
        <v>21</v>
      </c>
      <c r="C8" s="25" t="s">
        <v>4</v>
      </c>
      <c r="D8" s="26">
        <f>0.18*1.5</f>
        <v>0.27</v>
      </c>
      <c r="E8" s="21">
        <v>0</v>
      </c>
      <c r="F8" s="9">
        <f t="shared" si="0"/>
        <v>0</v>
      </c>
    </row>
    <row r="9" spans="1:6" ht="30" x14ac:dyDescent="0.25">
      <c r="A9" s="17">
        <v>5</v>
      </c>
      <c r="B9" s="3" t="s">
        <v>22</v>
      </c>
      <c r="C9" s="25" t="s">
        <v>10</v>
      </c>
      <c r="D9" s="26">
        <f>3.95*2+4.8*2+4.3*2</f>
        <v>26.1</v>
      </c>
      <c r="E9" s="21">
        <v>0</v>
      </c>
      <c r="F9" s="9">
        <f t="shared" si="0"/>
        <v>0</v>
      </c>
    </row>
    <row r="10" spans="1:6" x14ac:dyDescent="0.25">
      <c r="A10" s="17">
        <v>6</v>
      </c>
      <c r="B10" s="1" t="s">
        <v>23</v>
      </c>
      <c r="C10" s="25" t="s">
        <v>4</v>
      </c>
      <c r="D10" s="26">
        <f>3.95*4.8</f>
        <v>18.96</v>
      </c>
      <c r="E10" s="21">
        <v>0</v>
      </c>
      <c r="F10" s="9">
        <f t="shared" si="0"/>
        <v>0</v>
      </c>
    </row>
    <row r="11" spans="1:6" x14ac:dyDescent="0.25">
      <c r="A11" s="17">
        <v>7</v>
      </c>
      <c r="B11" s="1" t="s">
        <v>24</v>
      </c>
      <c r="C11" s="25" t="s">
        <v>4</v>
      </c>
      <c r="D11" s="26">
        <f>3.95*4.8</f>
        <v>18.96</v>
      </c>
      <c r="E11" s="21">
        <v>0</v>
      </c>
      <c r="F11" s="9">
        <f t="shared" si="0"/>
        <v>0</v>
      </c>
    </row>
    <row r="12" spans="1:6" x14ac:dyDescent="0.25">
      <c r="A12" s="17">
        <v>8</v>
      </c>
      <c r="B12" s="3" t="s">
        <v>25</v>
      </c>
      <c r="C12" s="25" t="s">
        <v>4</v>
      </c>
      <c r="D12" s="26">
        <f>3.95*2*2.38+4.8*2*2.38</f>
        <v>41.65</v>
      </c>
      <c r="E12" s="21">
        <v>0</v>
      </c>
      <c r="F12" s="9">
        <f t="shared" si="0"/>
        <v>0</v>
      </c>
    </row>
    <row r="13" spans="1:6" x14ac:dyDescent="0.25">
      <c r="A13" s="17">
        <v>9</v>
      </c>
      <c r="B13" s="3" t="s">
        <v>26</v>
      </c>
      <c r="C13" s="25" t="s">
        <v>4</v>
      </c>
      <c r="D13" s="26">
        <f>3.95*2*2.38+4.8*2*2.38</f>
        <v>41.65</v>
      </c>
      <c r="E13" s="21">
        <v>0</v>
      </c>
      <c r="F13" s="9">
        <f t="shared" si="0"/>
        <v>0</v>
      </c>
    </row>
    <row r="14" spans="1:6" x14ac:dyDescent="0.25">
      <c r="A14" s="17">
        <v>10</v>
      </c>
      <c r="B14" s="3" t="s">
        <v>25</v>
      </c>
      <c r="C14" s="25" t="s">
        <v>4</v>
      </c>
      <c r="D14" s="26">
        <f>3.95*2*2.38+4.8*2*2.38</f>
        <v>41.65</v>
      </c>
      <c r="E14" s="21">
        <v>0</v>
      </c>
      <c r="F14" s="9">
        <f t="shared" si="0"/>
        <v>0</v>
      </c>
    </row>
    <row r="15" spans="1:6" ht="30" x14ac:dyDescent="0.25">
      <c r="A15" s="17">
        <v>11</v>
      </c>
      <c r="B15" s="3" t="s">
        <v>27</v>
      </c>
      <c r="C15" s="25" t="s">
        <v>4</v>
      </c>
      <c r="D15" s="26">
        <f>3.95*2*2.38+4.8*2*2.38</f>
        <v>41.65</v>
      </c>
      <c r="E15" s="21">
        <v>0</v>
      </c>
      <c r="F15" s="9">
        <f t="shared" si="0"/>
        <v>0</v>
      </c>
    </row>
    <row r="16" spans="1:6" ht="30" x14ac:dyDescent="0.25">
      <c r="A16" s="17">
        <v>12</v>
      </c>
      <c r="B16" s="3" t="s">
        <v>58</v>
      </c>
      <c r="C16" s="25" t="s">
        <v>4</v>
      </c>
      <c r="D16" s="26">
        <f>1.3*(4.8*2+3.95*2)+1.3*2.65+1.3*3.18</f>
        <v>30.329000000000001</v>
      </c>
      <c r="E16" s="21">
        <v>0</v>
      </c>
      <c r="F16" s="9">
        <f t="shared" si="0"/>
        <v>0</v>
      </c>
    </row>
    <row r="17" spans="1:6" ht="45" x14ac:dyDescent="0.25">
      <c r="A17" s="17">
        <v>13</v>
      </c>
      <c r="B17" s="3" t="s">
        <v>29</v>
      </c>
      <c r="C17" s="25" t="s">
        <v>1</v>
      </c>
      <c r="D17" s="26">
        <v>1</v>
      </c>
      <c r="E17" s="21">
        <v>0</v>
      </c>
      <c r="F17" s="9">
        <f t="shared" si="0"/>
        <v>0</v>
      </c>
    </row>
    <row r="18" spans="1:6" ht="60" x14ac:dyDescent="0.25">
      <c r="A18" s="17">
        <v>14</v>
      </c>
      <c r="B18" s="3" t="s">
        <v>30</v>
      </c>
      <c r="C18" s="25" t="s">
        <v>1</v>
      </c>
      <c r="D18" s="26">
        <v>1</v>
      </c>
      <c r="E18" s="21">
        <v>0</v>
      </c>
      <c r="F18" s="9">
        <f t="shared" si="0"/>
        <v>0</v>
      </c>
    </row>
    <row r="19" spans="1:6" ht="45" x14ac:dyDescent="0.25">
      <c r="A19" s="19">
        <v>15</v>
      </c>
      <c r="B19" s="7" t="s">
        <v>59</v>
      </c>
      <c r="C19" s="27" t="s">
        <v>1</v>
      </c>
      <c r="D19" s="26">
        <v>1</v>
      </c>
      <c r="E19" s="22">
        <v>0</v>
      </c>
      <c r="F19" s="12">
        <f t="shared" si="0"/>
        <v>0</v>
      </c>
    </row>
    <row r="20" spans="1:6" x14ac:dyDescent="0.25">
      <c r="A20" s="19">
        <v>16</v>
      </c>
      <c r="B20" s="7" t="s">
        <v>61</v>
      </c>
      <c r="C20" s="27" t="s">
        <v>1</v>
      </c>
      <c r="D20" s="26">
        <v>1</v>
      </c>
      <c r="E20" s="22">
        <v>0</v>
      </c>
      <c r="F20" s="12">
        <f t="shared" ref="F20" si="1">D20*E20</f>
        <v>0</v>
      </c>
    </row>
    <row r="21" spans="1:6" ht="30" x14ac:dyDescent="0.25">
      <c r="A21" s="19">
        <v>17</v>
      </c>
      <c r="B21" s="7" t="s">
        <v>60</v>
      </c>
      <c r="C21" s="27" t="s">
        <v>1</v>
      </c>
      <c r="D21" s="26">
        <v>1</v>
      </c>
      <c r="E21" s="22">
        <v>0</v>
      </c>
      <c r="F21" s="12">
        <f t="shared" si="0"/>
        <v>0</v>
      </c>
    </row>
    <row r="22" spans="1:6" x14ac:dyDescent="0.25">
      <c r="A22" s="16"/>
      <c r="B22" s="2" t="s">
        <v>0</v>
      </c>
      <c r="C22" s="28"/>
      <c r="D22" s="29"/>
      <c r="E22" s="10"/>
      <c r="F22" s="10">
        <f>SUM(F5:F21)</f>
        <v>0</v>
      </c>
    </row>
    <row r="23" spans="1:6" x14ac:dyDescent="0.25">
      <c r="A23" s="18"/>
      <c r="B23" s="4" t="s">
        <v>31</v>
      </c>
      <c r="C23" s="30"/>
      <c r="D23" s="31"/>
      <c r="E23" s="11"/>
      <c r="F23" s="11"/>
    </row>
    <row r="24" spans="1:6" ht="30" x14ac:dyDescent="0.25">
      <c r="A24" s="19">
        <v>1</v>
      </c>
      <c r="B24" s="7" t="s">
        <v>32</v>
      </c>
      <c r="C24" s="27" t="s">
        <v>10</v>
      </c>
      <c r="D24" s="26">
        <f>12.6*2</f>
        <v>25.2</v>
      </c>
      <c r="E24" s="22">
        <v>0</v>
      </c>
      <c r="F24" s="12">
        <f>D24*E24</f>
        <v>0</v>
      </c>
    </row>
    <row r="25" spans="1:6" x14ac:dyDescent="0.25">
      <c r="A25" s="17">
        <v>2</v>
      </c>
      <c r="B25" s="3" t="s">
        <v>33</v>
      </c>
      <c r="C25" s="25" t="s">
        <v>4</v>
      </c>
      <c r="D25" s="26">
        <f>12.6*2.45*2</f>
        <v>61.74</v>
      </c>
      <c r="E25" s="21">
        <v>0</v>
      </c>
      <c r="F25" s="9">
        <f t="shared" ref="F25:F53" si="2">D25*E25</f>
        <v>0</v>
      </c>
    </row>
    <row r="26" spans="1:6" x14ac:dyDescent="0.25">
      <c r="A26" s="19">
        <v>3</v>
      </c>
      <c r="B26" s="3" t="s">
        <v>34</v>
      </c>
      <c r="C26" s="25" t="s">
        <v>1</v>
      </c>
      <c r="D26" s="32">
        <v>1</v>
      </c>
      <c r="E26" s="21">
        <v>0</v>
      </c>
      <c r="F26" s="9">
        <f t="shared" si="2"/>
        <v>0</v>
      </c>
    </row>
    <row r="27" spans="1:6" x14ac:dyDescent="0.25">
      <c r="A27" s="17">
        <v>4</v>
      </c>
      <c r="B27" s="3" t="s">
        <v>35</v>
      </c>
      <c r="C27" s="25" t="s">
        <v>4</v>
      </c>
      <c r="D27" s="32">
        <f>1.48*0.33</f>
        <v>0.4884</v>
      </c>
      <c r="E27" s="21">
        <v>0</v>
      </c>
      <c r="F27" s="9">
        <f t="shared" si="2"/>
        <v>0</v>
      </c>
    </row>
    <row r="28" spans="1:6" ht="60" x14ac:dyDescent="0.25">
      <c r="A28" s="19">
        <v>5</v>
      </c>
      <c r="B28" s="3" t="s">
        <v>38</v>
      </c>
      <c r="C28" s="25" t="s">
        <v>1</v>
      </c>
      <c r="D28" s="32">
        <v>1</v>
      </c>
      <c r="E28" s="21">
        <v>0</v>
      </c>
      <c r="F28" s="9">
        <f t="shared" si="2"/>
        <v>0</v>
      </c>
    </row>
    <row r="29" spans="1:6" ht="30" x14ac:dyDescent="0.25">
      <c r="A29" s="17">
        <v>6</v>
      </c>
      <c r="B29" s="3" t="s">
        <v>53</v>
      </c>
      <c r="C29" s="25" t="s">
        <v>1</v>
      </c>
      <c r="D29" s="32">
        <v>1</v>
      </c>
      <c r="E29" s="21">
        <v>0</v>
      </c>
      <c r="F29" s="9">
        <f t="shared" si="2"/>
        <v>0</v>
      </c>
    </row>
    <row r="30" spans="1:6" ht="30" x14ac:dyDescent="0.25">
      <c r="A30" s="19">
        <v>7</v>
      </c>
      <c r="B30" s="3" t="s">
        <v>36</v>
      </c>
      <c r="C30" s="25" t="s">
        <v>1</v>
      </c>
      <c r="D30" s="32">
        <v>1</v>
      </c>
      <c r="E30" s="21">
        <v>0</v>
      </c>
      <c r="F30" s="9">
        <f t="shared" si="2"/>
        <v>0</v>
      </c>
    </row>
    <row r="31" spans="1:6" ht="30" x14ac:dyDescent="0.25">
      <c r="A31" s="17">
        <v>8</v>
      </c>
      <c r="B31" s="3" t="s">
        <v>37</v>
      </c>
      <c r="C31" s="25" t="s">
        <v>1</v>
      </c>
      <c r="D31" s="32">
        <v>1</v>
      </c>
      <c r="E31" s="21">
        <v>0</v>
      </c>
      <c r="F31" s="9">
        <f t="shared" si="2"/>
        <v>0</v>
      </c>
    </row>
    <row r="32" spans="1:6" ht="45" x14ac:dyDescent="0.25">
      <c r="A32" s="19">
        <v>9</v>
      </c>
      <c r="B32" s="3" t="s">
        <v>54</v>
      </c>
      <c r="C32" s="25" t="s">
        <v>1</v>
      </c>
      <c r="D32" s="32">
        <v>1</v>
      </c>
      <c r="E32" s="21">
        <v>0</v>
      </c>
      <c r="F32" s="9">
        <f t="shared" si="2"/>
        <v>0</v>
      </c>
    </row>
    <row r="33" spans="1:6" ht="30" x14ac:dyDescent="0.25">
      <c r="A33" s="17">
        <v>10</v>
      </c>
      <c r="B33" s="3" t="s">
        <v>39</v>
      </c>
      <c r="C33" s="25" t="s">
        <v>4</v>
      </c>
      <c r="D33" s="32">
        <f>2.45*12.6</f>
        <v>30.87</v>
      </c>
      <c r="E33" s="21">
        <v>0</v>
      </c>
      <c r="F33" s="9">
        <f t="shared" si="2"/>
        <v>0</v>
      </c>
    </row>
    <row r="34" spans="1:6" ht="30" x14ac:dyDescent="0.25">
      <c r="A34" s="19">
        <v>11</v>
      </c>
      <c r="B34" s="3" t="s">
        <v>40</v>
      </c>
      <c r="C34" s="25" t="s">
        <v>4</v>
      </c>
      <c r="D34" s="32">
        <f>2.45*12.6</f>
        <v>30.87</v>
      </c>
      <c r="E34" s="21">
        <v>0</v>
      </c>
      <c r="F34" s="9">
        <f t="shared" si="2"/>
        <v>0</v>
      </c>
    </row>
    <row r="35" spans="1:6" x14ac:dyDescent="0.25">
      <c r="A35" s="17">
        <v>12</v>
      </c>
      <c r="B35" s="3" t="s">
        <v>45</v>
      </c>
      <c r="C35" s="25" t="s">
        <v>4</v>
      </c>
      <c r="D35" s="32">
        <f>2.45*12.6</f>
        <v>30.87</v>
      </c>
      <c r="E35" s="21">
        <v>0</v>
      </c>
      <c r="F35" s="9">
        <f t="shared" si="2"/>
        <v>0</v>
      </c>
    </row>
    <row r="36" spans="1:6" ht="30" x14ac:dyDescent="0.25">
      <c r="A36" s="19">
        <v>13</v>
      </c>
      <c r="B36" s="3" t="s">
        <v>41</v>
      </c>
      <c r="C36" s="25" t="s">
        <v>4</v>
      </c>
      <c r="D36" s="32">
        <f>2.45*12.6</f>
        <v>30.87</v>
      </c>
      <c r="E36" s="21">
        <v>0</v>
      </c>
      <c r="F36" s="9">
        <f t="shared" si="2"/>
        <v>0</v>
      </c>
    </row>
    <row r="37" spans="1:6" ht="45" x14ac:dyDescent="0.25">
      <c r="A37" s="17">
        <v>14</v>
      </c>
      <c r="B37" s="3" t="s">
        <v>62</v>
      </c>
      <c r="C37" s="25" t="s">
        <v>4</v>
      </c>
      <c r="D37" s="32">
        <f>2.45*12.6*2</f>
        <v>61.74</v>
      </c>
      <c r="E37" s="21">
        <v>0</v>
      </c>
      <c r="F37" s="9">
        <f t="shared" si="2"/>
        <v>0</v>
      </c>
    </row>
    <row r="38" spans="1:6" ht="45" x14ac:dyDescent="0.25">
      <c r="A38" s="19">
        <v>15</v>
      </c>
      <c r="B38" s="3" t="s">
        <v>42</v>
      </c>
      <c r="C38" s="25" t="s">
        <v>3</v>
      </c>
      <c r="D38" s="32">
        <v>2</v>
      </c>
      <c r="E38" s="21">
        <v>0</v>
      </c>
      <c r="F38" s="9">
        <f t="shared" si="2"/>
        <v>0</v>
      </c>
    </row>
    <row r="39" spans="1:6" x14ac:dyDescent="0.25">
      <c r="A39" s="17">
        <v>16</v>
      </c>
      <c r="B39" s="3" t="s">
        <v>8</v>
      </c>
      <c r="C39" s="25" t="s">
        <v>3</v>
      </c>
      <c r="D39" s="32">
        <v>4</v>
      </c>
      <c r="E39" s="21">
        <v>0</v>
      </c>
      <c r="F39" s="9">
        <f t="shared" si="2"/>
        <v>0</v>
      </c>
    </row>
    <row r="40" spans="1:6" x14ac:dyDescent="0.25">
      <c r="A40" s="19">
        <v>17</v>
      </c>
      <c r="B40" s="3" t="s">
        <v>7</v>
      </c>
      <c r="C40" s="25" t="s">
        <v>5</v>
      </c>
      <c r="D40" s="32">
        <f>2*0.2*2</f>
        <v>0.8</v>
      </c>
      <c r="E40" s="21">
        <v>0</v>
      </c>
      <c r="F40" s="9">
        <f t="shared" si="2"/>
        <v>0</v>
      </c>
    </row>
    <row r="41" spans="1:6" ht="45" x14ac:dyDescent="0.25">
      <c r="A41" s="17">
        <v>18</v>
      </c>
      <c r="B41" s="3" t="s">
        <v>55</v>
      </c>
      <c r="C41" s="25" t="s">
        <v>3</v>
      </c>
      <c r="D41" s="32">
        <v>2</v>
      </c>
      <c r="E41" s="21">
        <v>0</v>
      </c>
      <c r="F41" s="9">
        <f t="shared" si="2"/>
        <v>0</v>
      </c>
    </row>
    <row r="42" spans="1:6" x14ac:dyDescent="0.25">
      <c r="A42" s="19">
        <v>19</v>
      </c>
      <c r="B42" s="3" t="s">
        <v>8</v>
      </c>
      <c r="C42" s="25" t="s">
        <v>3</v>
      </c>
      <c r="D42" s="32">
        <v>4</v>
      </c>
      <c r="E42" s="21">
        <v>0</v>
      </c>
      <c r="F42" s="9">
        <f t="shared" si="2"/>
        <v>0</v>
      </c>
    </row>
    <row r="43" spans="1:6" x14ac:dyDescent="0.25">
      <c r="A43" s="17">
        <v>20</v>
      </c>
      <c r="B43" s="3" t="s">
        <v>43</v>
      </c>
      <c r="C43" s="25" t="s">
        <v>3</v>
      </c>
      <c r="D43" s="32">
        <v>3</v>
      </c>
      <c r="E43" s="21">
        <v>0</v>
      </c>
      <c r="F43" s="9">
        <f t="shared" si="2"/>
        <v>0</v>
      </c>
    </row>
    <row r="44" spans="1:6" ht="30" x14ac:dyDescent="0.25">
      <c r="A44" s="19">
        <v>21</v>
      </c>
      <c r="B44" s="3" t="s">
        <v>6</v>
      </c>
      <c r="C44" s="25" t="s">
        <v>4</v>
      </c>
      <c r="D44" s="32">
        <f>1.45*12.6</f>
        <v>18.27</v>
      </c>
      <c r="E44" s="21">
        <v>0</v>
      </c>
      <c r="F44" s="9">
        <f t="shared" si="2"/>
        <v>0</v>
      </c>
    </row>
    <row r="45" spans="1:6" x14ac:dyDescent="0.25">
      <c r="A45" s="17">
        <v>22</v>
      </c>
      <c r="B45" s="3" t="s">
        <v>9</v>
      </c>
      <c r="C45" s="25" t="s">
        <v>4</v>
      </c>
      <c r="D45" s="32">
        <f t="shared" ref="D45" si="3">1.45*12.6</f>
        <v>18.27</v>
      </c>
      <c r="E45" s="21">
        <v>0</v>
      </c>
      <c r="F45" s="9">
        <f t="shared" si="2"/>
        <v>0</v>
      </c>
    </row>
    <row r="46" spans="1:6" ht="45" x14ac:dyDescent="0.25">
      <c r="A46" s="19">
        <v>23</v>
      </c>
      <c r="B46" s="3" t="s">
        <v>44</v>
      </c>
      <c r="C46" s="25" t="s">
        <v>3</v>
      </c>
      <c r="D46" s="32">
        <v>3</v>
      </c>
      <c r="E46" s="21">
        <v>0</v>
      </c>
      <c r="F46" s="9">
        <f t="shared" si="2"/>
        <v>0</v>
      </c>
    </row>
    <row r="47" spans="1:6" x14ac:dyDescent="0.25">
      <c r="A47" s="17">
        <v>24</v>
      </c>
      <c r="B47" s="3" t="s">
        <v>25</v>
      </c>
      <c r="C47" s="25" t="s">
        <v>4</v>
      </c>
      <c r="D47" s="26">
        <f>D37+1.45*2.45</f>
        <v>65.292500000000004</v>
      </c>
      <c r="E47" s="21">
        <v>0</v>
      </c>
      <c r="F47" s="9">
        <f t="shared" si="2"/>
        <v>0</v>
      </c>
    </row>
    <row r="48" spans="1:6" ht="30" x14ac:dyDescent="0.25">
      <c r="A48" s="19">
        <v>25</v>
      </c>
      <c r="B48" s="3" t="s">
        <v>27</v>
      </c>
      <c r="C48" s="25" t="s">
        <v>4</v>
      </c>
      <c r="D48" s="26">
        <f>D47</f>
        <v>65.292500000000004</v>
      </c>
      <c r="E48" s="21">
        <v>0</v>
      </c>
      <c r="F48" s="9">
        <f t="shared" si="2"/>
        <v>0</v>
      </c>
    </row>
    <row r="49" spans="1:6" ht="30" x14ac:dyDescent="0.25">
      <c r="A49" s="17">
        <v>26</v>
      </c>
      <c r="B49" s="3" t="s">
        <v>58</v>
      </c>
      <c r="C49" s="25" t="s">
        <v>4</v>
      </c>
      <c r="D49" s="26">
        <f>(12.6*2+1.45)*1.3</f>
        <v>34.644999999999996</v>
      </c>
      <c r="E49" s="21">
        <v>0</v>
      </c>
      <c r="F49" s="9">
        <f t="shared" si="2"/>
        <v>0</v>
      </c>
    </row>
    <row r="50" spans="1:6" ht="30" x14ac:dyDescent="0.25">
      <c r="A50" s="19">
        <v>27</v>
      </c>
      <c r="B50" s="3" t="s">
        <v>46</v>
      </c>
      <c r="C50" s="25" t="s">
        <v>4</v>
      </c>
      <c r="D50" s="26">
        <f>12.6*1.45</f>
        <v>18.27</v>
      </c>
      <c r="E50" s="21">
        <v>0</v>
      </c>
      <c r="F50" s="9">
        <f t="shared" si="2"/>
        <v>0</v>
      </c>
    </row>
    <row r="51" spans="1:6" x14ac:dyDescent="0.25">
      <c r="A51" s="17">
        <v>28</v>
      </c>
      <c r="B51" s="3" t="s">
        <v>47</v>
      </c>
      <c r="C51" s="25" t="s">
        <v>10</v>
      </c>
      <c r="D51" s="26">
        <f>12.6*2+1</f>
        <v>26.2</v>
      </c>
      <c r="E51" s="21">
        <v>0</v>
      </c>
      <c r="F51" s="9">
        <f t="shared" si="2"/>
        <v>0</v>
      </c>
    </row>
    <row r="52" spans="1:6" ht="30" x14ac:dyDescent="0.25">
      <c r="A52" s="19">
        <v>29</v>
      </c>
      <c r="B52" s="3" t="s">
        <v>48</v>
      </c>
      <c r="C52" s="25" t="s">
        <v>3</v>
      </c>
      <c r="D52" s="26">
        <v>6</v>
      </c>
      <c r="E52" s="21">
        <v>0</v>
      </c>
      <c r="F52" s="9">
        <f t="shared" si="2"/>
        <v>0</v>
      </c>
    </row>
    <row r="53" spans="1:6" ht="60" x14ac:dyDescent="0.25">
      <c r="A53" s="17">
        <v>30</v>
      </c>
      <c r="B53" s="3" t="s">
        <v>56</v>
      </c>
      <c r="C53" s="25" t="s">
        <v>1</v>
      </c>
      <c r="D53" s="26">
        <v>1</v>
      </c>
      <c r="E53" s="21">
        <v>0</v>
      </c>
      <c r="F53" s="9">
        <f t="shared" si="2"/>
        <v>0</v>
      </c>
    </row>
    <row r="54" spans="1:6" x14ac:dyDescent="0.25">
      <c r="A54" s="18"/>
      <c r="B54" s="5" t="s">
        <v>0</v>
      </c>
      <c r="C54" s="30"/>
      <c r="D54" s="31"/>
      <c r="E54" s="4"/>
      <c r="F54" s="11">
        <f>SUM(F24:F53)</f>
        <v>0</v>
      </c>
    </row>
    <row r="55" spans="1:6" x14ac:dyDescent="0.25">
      <c r="A55" s="16"/>
      <c r="B55" s="6" t="s">
        <v>49</v>
      </c>
      <c r="C55" s="28"/>
      <c r="D55" s="29"/>
      <c r="E55" s="2"/>
      <c r="F55" s="10"/>
    </row>
    <row r="56" spans="1:6" ht="30" x14ac:dyDescent="0.25">
      <c r="A56" s="17">
        <v>1</v>
      </c>
      <c r="B56" s="3" t="s">
        <v>53</v>
      </c>
      <c r="C56" s="25" t="s">
        <v>1</v>
      </c>
      <c r="D56" s="32">
        <v>1</v>
      </c>
      <c r="E56" s="21">
        <v>0</v>
      </c>
      <c r="F56" s="9">
        <f>D56*E56</f>
        <v>0</v>
      </c>
    </row>
    <row r="57" spans="1:6" ht="30" x14ac:dyDescent="0.25">
      <c r="A57" s="17">
        <v>2</v>
      </c>
      <c r="B57" s="3" t="s">
        <v>36</v>
      </c>
      <c r="C57" s="25" t="s">
        <v>1</v>
      </c>
      <c r="D57" s="32">
        <v>1</v>
      </c>
      <c r="E57" s="21">
        <v>0</v>
      </c>
      <c r="F57" s="9">
        <f>D57*E57</f>
        <v>0</v>
      </c>
    </row>
    <row r="58" spans="1:6" ht="30" x14ac:dyDescent="0.25">
      <c r="A58" s="17">
        <v>3</v>
      </c>
      <c r="B58" s="3" t="s">
        <v>37</v>
      </c>
      <c r="C58" s="25" t="s">
        <v>1</v>
      </c>
      <c r="D58" s="32">
        <v>1</v>
      </c>
      <c r="E58" s="21">
        <v>0</v>
      </c>
      <c r="F58" s="9">
        <f t="shared" ref="F58:F63" si="4">D58*E58</f>
        <v>0</v>
      </c>
    </row>
    <row r="59" spans="1:6" x14ac:dyDescent="0.25">
      <c r="A59" s="17">
        <v>4</v>
      </c>
      <c r="B59" s="3" t="s">
        <v>25</v>
      </c>
      <c r="C59" s="25" t="s">
        <v>4</v>
      </c>
      <c r="D59" s="26">
        <f>2.45*0.3*2</f>
        <v>1.47</v>
      </c>
      <c r="E59" s="21">
        <v>0</v>
      </c>
      <c r="F59" s="9">
        <f t="shared" si="4"/>
        <v>0</v>
      </c>
    </row>
    <row r="60" spans="1:6" x14ac:dyDescent="0.25">
      <c r="A60" s="17">
        <v>5</v>
      </c>
      <c r="B60" s="3" t="s">
        <v>26</v>
      </c>
      <c r="C60" s="25" t="s">
        <v>4</v>
      </c>
      <c r="D60" s="26">
        <f>2.45*0.3*2</f>
        <v>1.47</v>
      </c>
      <c r="E60" s="21">
        <v>0</v>
      </c>
      <c r="F60" s="9">
        <f t="shared" si="4"/>
        <v>0</v>
      </c>
    </row>
    <row r="61" spans="1:6" x14ac:dyDescent="0.25">
      <c r="A61" s="19">
        <v>6</v>
      </c>
      <c r="B61" s="7" t="s">
        <v>25</v>
      </c>
      <c r="C61" s="27" t="s">
        <v>4</v>
      </c>
      <c r="D61" s="26">
        <f>2.45*0.3*2</f>
        <v>1.47</v>
      </c>
      <c r="E61" s="22">
        <v>0</v>
      </c>
      <c r="F61" s="12">
        <f t="shared" si="4"/>
        <v>0</v>
      </c>
    </row>
    <row r="62" spans="1:6" ht="30" x14ac:dyDescent="0.25">
      <c r="A62" s="19">
        <v>7</v>
      </c>
      <c r="B62" s="7" t="s">
        <v>27</v>
      </c>
      <c r="C62" s="27" t="s">
        <v>4</v>
      </c>
      <c r="D62" s="26">
        <f>2.45*0.3*2</f>
        <v>1.47</v>
      </c>
      <c r="E62" s="22">
        <v>0</v>
      </c>
      <c r="F62" s="12">
        <f t="shared" si="4"/>
        <v>0</v>
      </c>
    </row>
    <row r="63" spans="1:6" ht="30" x14ac:dyDescent="0.25">
      <c r="A63" s="19">
        <v>8</v>
      </c>
      <c r="B63" s="7" t="s">
        <v>63</v>
      </c>
      <c r="C63" s="27" t="s">
        <v>1</v>
      </c>
      <c r="D63" s="26">
        <v>1</v>
      </c>
      <c r="E63" s="22">
        <v>0</v>
      </c>
      <c r="F63" s="12">
        <f t="shared" si="4"/>
        <v>0</v>
      </c>
    </row>
    <row r="64" spans="1:6" x14ac:dyDescent="0.25">
      <c r="A64" s="16"/>
      <c r="B64" s="2" t="s">
        <v>0</v>
      </c>
      <c r="C64" s="28"/>
      <c r="D64" s="29"/>
      <c r="E64" s="10"/>
      <c r="F64" s="10">
        <f>SUM(F56:F63)</f>
        <v>0</v>
      </c>
    </row>
    <row r="65" spans="1:6" x14ac:dyDescent="0.25">
      <c r="A65" s="18"/>
      <c r="B65" s="4" t="s">
        <v>50</v>
      </c>
      <c r="C65" s="30"/>
      <c r="D65" s="31"/>
      <c r="E65" s="11"/>
      <c r="F65" s="11"/>
    </row>
    <row r="66" spans="1:6" ht="30" x14ac:dyDescent="0.25">
      <c r="A66" s="17">
        <v>1</v>
      </c>
      <c r="B66" s="7" t="s">
        <v>32</v>
      </c>
      <c r="C66" s="27" t="s">
        <v>10</v>
      </c>
      <c r="D66" s="26">
        <f>3.15*2+3.9*2</f>
        <v>14.1</v>
      </c>
      <c r="E66" s="22">
        <v>0</v>
      </c>
      <c r="F66" s="9">
        <f>D66*E66</f>
        <v>0</v>
      </c>
    </row>
    <row r="67" spans="1:6" x14ac:dyDescent="0.25">
      <c r="A67" s="17">
        <v>2</v>
      </c>
      <c r="B67" s="3" t="s">
        <v>33</v>
      </c>
      <c r="C67" s="25" t="s">
        <v>4</v>
      </c>
      <c r="D67" s="26">
        <f>3.15*2*2.46+3.9*2*2.46</f>
        <v>34.686</v>
      </c>
      <c r="E67" s="21">
        <v>0</v>
      </c>
      <c r="F67" s="9">
        <f t="shared" ref="F67:F81" si="5">D67*E67</f>
        <v>0</v>
      </c>
    </row>
    <row r="68" spans="1:6" ht="30" x14ac:dyDescent="0.25">
      <c r="A68" s="17">
        <v>3</v>
      </c>
      <c r="B68" s="3" t="s">
        <v>53</v>
      </c>
      <c r="C68" s="25" t="s">
        <v>1</v>
      </c>
      <c r="D68" s="32">
        <v>1</v>
      </c>
      <c r="E68" s="21">
        <v>0</v>
      </c>
      <c r="F68" s="9">
        <f t="shared" si="5"/>
        <v>0</v>
      </c>
    </row>
    <row r="69" spans="1:6" ht="30" x14ac:dyDescent="0.25">
      <c r="A69" s="17">
        <v>4</v>
      </c>
      <c r="B69" s="3" t="s">
        <v>36</v>
      </c>
      <c r="C69" s="25" t="s">
        <v>1</v>
      </c>
      <c r="D69" s="32">
        <v>1</v>
      </c>
      <c r="E69" s="21">
        <v>0</v>
      </c>
      <c r="F69" s="9">
        <f t="shared" si="5"/>
        <v>0</v>
      </c>
    </row>
    <row r="70" spans="1:6" ht="30" x14ac:dyDescent="0.25">
      <c r="A70" s="17">
        <v>5</v>
      </c>
      <c r="B70" s="3" t="s">
        <v>37</v>
      </c>
      <c r="C70" s="25" t="s">
        <v>1</v>
      </c>
      <c r="D70" s="32">
        <v>1</v>
      </c>
      <c r="E70" s="21">
        <v>0</v>
      </c>
      <c r="F70" s="9">
        <f t="shared" si="5"/>
        <v>0</v>
      </c>
    </row>
    <row r="71" spans="1:6" ht="45" x14ac:dyDescent="0.25">
      <c r="A71" s="17">
        <v>6</v>
      </c>
      <c r="B71" s="3" t="s">
        <v>62</v>
      </c>
      <c r="C71" s="25" t="s">
        <v>4</v>
      </c>
      <c r="D71" s="32">
        <f>(3.15*2+3.9*2)*2.48</f>
        <v>34.967999999999996</v>
      </c>
      <c r="E71" s="21">
        <v>0</v>
      </c>
      <c r="F71" s="9">
        <f t="shared" si="5"/>
        <v>0</v>
      </c>
    </row>
    <row r="72" spans="1:6" x14ac:dyDescent="0.25">
      <c r="A72" s="17">
        <v>7</v>
      </c>
      <c r="B72" s="3" t="s">
        <v>43</v>
      </c>
      <c r="C72" s="25" t="s">
        <v>3</v>
      </c>
      <c r="D72" s="32">
        <v>2</v>
      </c>
      <c r="E72" s="21">
        <v>0</v>
      </c>
      <c r="F72" s="9">
        <f t="shared" si="5"/>
        <v>0</v>
      </c>
    </row>
    <row r="73" spans="1:6" ht="30" x14ac:dyDescent="0.25">
      <c r="A73" s="17">
        <v>8</v>
      </c>
      <c r="B73" s="3" t="s">
        <v>6</v>
      </c>
      <c r="C73" s="25" t="s">
        <v>4</v>
      </c>
      <c r="D73" s="32">
        <f>3.15*3.9</f>
        <v>12.285</v>
      </c>
      <c r="E73" s="21">
        <v>0</v>
      </c>
      <c r="F73" s="9">
        <f t="shared" si="5"/>
        <v>0</v>
      </c>
    </row>
    <row r="74" spans="1:6" x14ac:dyDescent="0.25">
      <c r="A74" s="17">
        <v>9</v>
      </c>
      <c r="B74" s="3" t="s">
        <v>9</v>
      </c>
      <c r="C74" s="25" t="s">
        <v>4</v>
      </c>
      <c r="D74" s="32">
        <f>3.15*3.9</f>
        <v>12.285</v>
      </c>
      <c r="E74" s="21">
        <v>0</v>
      </c>
      <c r="F74" s="9">
        <f t="shared" si="5"/>
        <v>0</v>
      </c>
    </row>
    <row r="75" spans="1:6" ht="45" x14ac:dyDescent="0.25">
      <c r="A75" s="17">
        <v>10</v>
      </c>
      <c r="B75" s="3" t="s">
        <v>44</v>
      </c>
      <c r="C75" s="25" t="s">
        <v>3</v>
      </c>
      <c r="D75" s="32">
        <v>2</v>
      </c>
      <c r="E75" s="21">
        <v>0</v>
      </c>
      <c r="F75" s="9">
        <f t="shared" si="5"/>
        <v>0</v>
      </c>
    </row>
    <row r="76" spans="1:6" x14ac:dyDescent="0.25">
      <c r="A76" s="17">
        <v>11</v>
      </c>
      <c r="B76" s="3" t="s">
        <v>25</v>
      </c>
      <c r="C76" s="25" t="s">
        <v>4</v>
      </c>
      <c r="D76" s="26">
        <f>(3.15*2+3.9*2)*2.48</f>
        <v>34.967999999999996</v>
      </c>
      <c r="E76" s="21">
        <v>0</v>
      </c>
      <c r="F76" s="9">
        <f t="shared" si="5"/>
        <v>0</v>
      </c>
    </row>
    <row r="77" spans="1:6" ht="30" x14ac:dyDescent="0.25">
      <c r="A77" s="17">
        <v>12</v>
      </c>
      <c r="B77" s="3" t="s">
        <v>27</v>
      </c>
      <c r="C77" s="25" t="s">
        <v>4</v>
      </c>
      <c r="D77" s="26">
        <f>D76</f>
        <v>34.967999999999996</v>
      </c>
      <c r="E77" s="21">
        <v>0</v>
      </c>
      <c r="F77" s="9">
        <f t="shared" si="5"/>
        <v>0</v>
      </c>
    </row>
    <row r="78" spans="1:6" ht="30" x14ac:dyDescent="0.25">
      <c r="A78" s="17">
        <v>13</v>
      </c>
      <c r="B78" s="3" t="s">
        <v>46</v>
      </c>
      <c r="C78" s="25" t="s">
        <v>4</v>
      </c>
      <c r="D78" s="26">
        <f>3.15*3.9</f>
        <v>12.285</v>
      </c>
      <c r="E78" s="21">
        <v>0</v>
      </c>
      <c r="F78" s="9">
        <f t="shared" si="5"/>
        <v>0</v>
      </c>
    </row>
    <row r="79" spans="1:6" x14ac:dyDescent="0.25">
      <c r="A79" s="17">
        <v>14</v>
      </c>
      <c r="B79" s="3" t="s">
        <v>47</v>
      </c>
      <c r="C79" s="25" t="s">
        <v>10</v>
      </c>
      <c r="D79" s="26">
        <f>3.15*2+3.9*2</f>
        <v>14.1</v>
      </c>
      <c r="E79" s="21">
        <v>0</v>
      </c>
      <c r="F79" s="9">
        <f t="shared" si="5"/>
        <v>0</v>
      </c>
    </row>
    <row r="80" spans="1:6" ht="30" x14ac:dyDescent="0.25">
      <c r="A80" s="17">
        <v>15</v>
      </c>
      <c r="B80" s="3" t="s">
        <v>48</v>
      </c>
      <c r="C80" s="25" t="s">
        <v>3</v>
      </c>
      <c r="D80" s="26">
        <v>1</v>
      </c>
      <c r="E80" s="21">
        <v>0</v>
      </c>
      <c r="F80" s="9">
        <f t="shared" si="5"/>
        <v>0</v>
      </c>
    </row>
    <row r="81" spans="1:6" ht="75" x14ac:dyDescent="0.25">
      <c r="A81" s="17">
        <v>16</v>
      </c>
      <c r="B81" s="3" t="s">
        <v>57</v>
      </c>
      <c r="C81" s="25" t="s">
        <v>1</v>
      </c>
      <c r="D81" s="26">
        <v>1</v>
      </c>
      <c r="E81" s="21">
        <v>0</v>
      </c>
      <c r="F81" s="9">
        <f t="shared" si="5"/>
        <v>0</v>
      </c>
    </row>
    <row r="82" spans="1:6" ht="30" x14ac:dyDescent="0.25">
      <c r="A82" s="17">
        <v>17</v>
      </c>
      <c r="B82" s="8" t="s">
        <v>51</v>
      </c>
      <c r="C82" s="25" t="s">
        <v>10</v>
      </c>
      <c r="D82" s="26">
        <f>2.48+1.4*2+1.45</f>
        <v>6.7299999999999995</v>
      </c>
      <c r="E82" s="21">
        <v>0</v>
      </c>
      <c r="F82" s="9">
        <f>D82*E82</f>
        <v>0</v>
      </c>
    </row>
    <row r="83" spans="1:6" ht="45" x14ac:dyDescent="0.25">
      <c r="A83" s="17">
        <v>18</v>
      </c>
      <c r="B83" s="8" t="s">
        <v>52</v>
      </c>
      <c r="C83" s="25" t="s">
        <v>4</v>
      </c>
      <c r="D83" s="32">
        <f>1.5*0.18</f>
        <v>0.27</v>
      </c>
      <c r="E83" s="21">
        <v>0</v>
      </c>
      <c r="F83" s="9">
        <f>D83*E83</f>
        <v>0</v>
      </c>
    </row>
    <row r="84" spans="1:6" x14ac:dyDescent="0.25">
      <c r="A84" s="17">
        <v>19</v>
      </c>
      <c r="B84" s="8" t="s">
        <v>64</v>
      </c>
      <c r="C84" s="25" t="s">
        <v>1</v>
      </c>
      <c r="D84" s="32">
        <v>1</v>
      </c>
      <c r="E84" s="21">
        <v>0</v>
      </c>
      <c r="F84" s="9">
        <f t="shared" ref="F84" si="6">D84*E84</f>
        <v>0</v>
      </c>
    </row>
    <row r="85" spans="1:6" x14ac:dyDescent="0.25">
      <c r="A85" s="18"/>
      <c r="B85" s="4" t="s">
        <v>0</v>
      </c>
      <c r="C85" s="30"/>
      <c r="D85" s="31"/>
      <c r="E85" s="11"/>
      <c r="F85" s="11">
        <f>SUM(F66:F84)</f>
        <v>0</v>
      </c>
    </row>
    <row r="86" spans="1:6" x14ac:dyDescent="0.25">
      <c r="A86"/>
      <c r="E86"/>
      <c r="F86"/>
    </row>
    <row r="87" spans="1:6" x14ac:dyDescent="0.25">
      <c r="E87" s="13" t="s">
        <v>11</v>
      </c>
      <c r="F87" s="13">
        <f>F85+F64+F54+F22</f>
        <v>0</v>
      </c>
    </row>
    <row r="88" spans="1:6" x14ac:dyDescent="0.25">
      <c r="E88" s="13" t="s">
        <v>12</v>
      </c>
      <c r="F88" s="13">
        <f>F87*0.23</f>
        <v>0</v>
      </c>
    </row>
    <row r="89" spans="1:6" x14ac:dyDescent="0.25">
      <c r="E89" s="13" t="s">
        <v>13</v>
      </c>
      <c r="F89" s="13">
        <f>F88+F87</f>
        <v>0</v>
      </c>
    </row>
    <row r="91" spans="1:6" x14ac:dyDescent="0.25">
      <c r="B91" s="36" t="s">
        <v>16</v>
      </c>
      <c r="C91" s="36"/>
      <c r="D91" s="36"/>
      <c r="E91" s="36"/>
      <c r="F91" s="36"/>
    </row>
    <row r="92" spans="1:6" x14ac:dyDescent="0.25">
      <c r="B92" s="36"/>
      <c r="C92" s="36"/>
      <c r="D92" s="36"/>
      <c r="E92" s="36"/>
      <c r="F92" s="36"/>
    </row>
    <row r="96" spans="1:6" x14ac:dyDescent="0.25">
      <c r="D96" s="24" t="s">
        <v>14</v>
      </c>
    </row>
    <row r="97" spans="4:5" x14ac:dyDescent="0.25">
      <c r="D97" s="37" t="s">
        <v>15</v>
      </c>
      <c r="E97" s="37"/>
    </row>
  </sheetData>
  <mergeCells count="4">
    <mergeCell ref="A2:F2"/>
    <mergeCell ref="B91:F92"/>
    <mergeCell ref="D97:E97"/>
    <mergeCell ref="A1:F1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  <rowBreaks count="1" manualBreakCount="1">
    <brk id="5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Kic</dc:creator>
  <cp:lastModifiedBy>Beata Czerwonka</cp:lastModifiedBy>
  <cp:lastPrinted>2024-06-26T11:29:49Z</cp:lastPrinted>
  <dcterms:created xsi:type="dcterms:W3CDTF">2014-12-22T06:27:19Z</dcterms:created>
  <dcterms:modified xsi:type="dcterms:W3CDTF">2024-07-19T10:48:27Z</dcterms:modified>
</cp:coreProperties>
</file>